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filterPrivacy="1"/>
  <xr:revisionPtr revIDLastSave="0" documentId="13_ncr:1_{8523C423-4FA2-4666-8EA9-A313B984E850}" xr6:coauthVersionLast="43" xr6:coauthVersionMax="44" xr10:uidLastSave="{00000000-0000-0000-0000-000000000000}"/>
  <bookViews>
    <workbookView xWindow="-120" yWindow="-120" windowWidth="20730" windowHeight="11760" activeTab="1" xr2:uid="{00000000-000D-0000-FFFF-FFFF00000000}"/>
  </bookViews>
  <sheets>
    <sheet name="Home" sheetId="4" r:id="rId1"/>
    <sheet name="WACC" sheetId="3" r:id="rId2"/>
  </sheets>
  <definedNames>
    <definedName name="_xlnm.Print_Area" localSheetId="0">Home!$A$1:$P$21</definedName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3" l="1"/>
  <c r="F13" i="3"/>
  <c r="H13" i="3" s="1"/>
  <c r="F8" i="3" l="1"/>
  <c r="H8" i="3" s="1"/>
  <c r="F9" i="3"/>
  <c r="H9" i="3" s="1"/>
  <c r="F10" i="3"/>
  <c r="H10" i="3" s="1"/>
  <c r="F11" i="3"/>
  <c r="H11" i="3" s="1"/>
  <c r="F12" i="3"/>
  <c r="H12" i="3" s="1"/>
  <c r="E22" i="3"/>
  <c r="E31" i="3"/>
  <c r="F14" i="3" l="1"/>
  <c r="H14" i="3"/>
  <c r="E26" i="3" s="1"/>
  <c r="E27" i="3" s="1"/>
  <c r="E32" i="3" s="1"/>
</calcChain>
</file>

<file path=xl/sharedStrings.xml><?xml version="1.0" encoding="utf-8"?>
<sst xmlns="http://schemas.openxmlformats.org/spreadsheetml/2006/main" count="36" uniqueCount="34">
  <si>
    <t>WACC</t>
  </si>
  <si>
    <t>Debt/Equity</t>
  </si>
  <si>
    <t>Tax Rate</t>
  </si>
  <si>
    <t>Debt / Equity</t>
  </si>
  <si>
    <t>Cost of Debt</t>
  </si>
  <si>
    <t>After Tax Cost of Debt</t>
  </si>
  <si>
    <t>Este modelo do Excel é apenas para fins educacionais e não deve ser usado por nenhum outro motivo. Para atividades profissionais você deverá analisar o contexto em que o material está sendo utilizado</t>
  </si>
  <si>
    <t>WACC -Weighted Average Cost of Capital - Simulação</t>
  </si>
  <si>
    <t>Observações</t>
  </si>
  <si>
    <t>www.valini.com.br</t>
  </si>
  <si>
    <t>Empresa</t>
  </si>
  <si>
    <t>Empresa 1</t>
  </si>
  <si>
    <t>Empresa 2</t>
  </si>
  <si>
    <t>Empresa 3</t>
  </si>
  <si>
    <t>Empresa 4</t>
  </si>
  <si>
    <t>Empresa 5</t>
  </si>
  <si>
    <t>Empresa 6</t>
  </si>
  <si>
    <t>Mediana</t>
  </si>
  <si>
    <t>Beta Alavancado</t>
  </si>
  <si>
    <t>Empresas Comparavéis - Cálculo do Beta não Alavancado</t>
  </si>
  <si>
    <t>Capital Próprio</t>
  </si>
  <si>
    <t>Capital Terceiros</t>
  </si>
  <si>
    <t>Taxa de Imposto</t>
  </si>
  <si>
    <t>Beta não Alavancado</t>
  </si>
  <si>
    <t>Cálculo do WACC</t>
  </si>
  <si>
    <t>Este arquivo é apenas para fins educacionais</t>
  </si>
  <si>
    <t>Total Capital de Terceiros</t>
  </si>
  <si>
    <t>Estrutura de Capital</t>
  </si>
  <si>
    <t>Total do Capital Próprio</t>
  </si>
  <si>
    <t>Custo do Capital Próprio</t>
  </si>
  <si>
    <t>Taxa livre de Risco</t>
  </si>
  <si>
    <t>Premio de Ricso</t>
  </si>
  <si>
    <t>Custo do Capital de Terceiros</t>
  </si>
  <si>
    <t>Simulação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</si>
</sst>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(#,##0\)_-;_-* &quot;-&quot;_-;_-@_-"/>
    <numFmt numFmtId="166" formatCode="_(* #,##0_);_(* \(#,##0\);_(* &quot;-&quot;??_);_(@_)"/>
  </numFmts>
  <fonts count="27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0"/>
      <name val="Open Sans"/>
      <family val="2"/>
    </font>
    <font>
      <sz val="10"/>
      <color theme="1"/>
      <name val="Open Sans"/>
      <family val="2"/>
    </font>
    <font>
      <sz val="10"/>
      <color rgb="FF0000FF"/>
      <name val="Open Sans"/>
      <family val="2"/>
    </font>
    <font>
      <sz val="12"/>
      <color theme="1"/>
      <name val="Open Sans"/>
      <family val="2"/>
    </font>
    <font>
      <b/>
      <sz val="11"/>
      <color theme="0"/>
      <name val="Open Sans"/>
      <family val="2"/>
    </font>
    <font>
      <i/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0"/>
      <color theme="1"/>
      <name val="Open Sans"/>
    </font>
    <font>
      <sz val="11"/>
      <color theme="3"/>
      <name val="Arial Narrow"/>
      <family val="2"/>
    </font>
    <font>
      <sz val="10"/>
      <color theme="3"/>
      <name val="Open Sans"/>
      <family val="2"/>
    </font>
    <font>
      <sz val="10"/>
      <color theme="0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u/>
      <sz val="10"/>
      <color theme="10"/>
      <name val="Arial"/>
      <family val="2"/>
    </font>
    <font>
      <u/>
      <sz val="11"/>
      <color theme="10"/>
      <name val="Arial Narrow"/>
      <family val="2"/>
    </font>
    <font>
      <sz val="11"/>
      <color theme="9" tint="0.89999084444715716"/>
      <name val="Agency FB"/>
      <family val="2"/>
    </font>
    <font>
      <b/>
      <sz val="22"/>
      <color theme="9" tint="0.89999084444715716"/>
      <name val="Agency FB"/>
      <family val="2"/>
    </font>
    <font>
      <u/>
      <sz val="10"/>
      <color theme="9" tint="0.89999084444715716"/>
      <name val="Agency FB"/>
      <family val="2"/>
    </font>
    <font>
      <sz val="16"/>
      <color theme="9" tint="0.89999084444715716"/>
      <name val="Agency FB"/>
      <family val="2"/>
    </font>
    <font>
      <b/>
      <sz val="10"/>
      <color rgb="FF002060"/>
      <name val="Open Sans"/>
    </font>
    <font>
      <b/>
      <sz val="10"/>
      <color theme="0"/>
      <name val="Open Sans"/>
    </font>
    <font>
      <b/>
      <sz val="12"/>
      <color theme="0"/>
      <name val="Open 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C000"/>
      </top>
      <bottom style="medium">
        <color rgb="FFFFC000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9" fillId="0" borderId="0" xfId="0" applyFont="1"/>
    <xf numFmtId="0" fontId="11" fillId="0" borderId="0" xfId="2" applyFont="1"/>
    <xf numFmtId="0" fontId="3" fillId="0" borderId="0" xfId="0" applyFont="1"/>
    <xf numFmtId="0" fontId="13" fillId="2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10" fontId="16" fillId="0" borderId="0" xfId="3" applyNumberFormat="1" applyFont="1" applyFill="1" applyAlignment="1">
      <alignment horizontal="right" vertical="top"/>
    </xf>
    <xf numFmtId="2" fontId="16" fillId="0" borderId="0" xfId="0" applyNumberFormat="1" applyFont="1" applyFill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/>
    </xf>
    <xf numFmtId="10" fontId="17" fillId="0" borderId="2" xfId="3" applyNumberFormat="1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10" fontId="17" fillId="0" borderId="0" xfId="3" applyNumberFormat="1" applyFont="1" applyFill="1" applyAlignment="1">
      <alignment vertical="top"/>
    </xf>
    <xf numFmtId="2" fontId="17" fillId="0" borderId="0" xfId="0" applyNumberFormat="1" applyFont="1" applyFill="1" applyAlignment="1">
      <alignment vertical="top"/>
    </xf>
    <xf numFmtId="2" fontId="16" fillId="0" borderId="0" xfId="0" applyNumberFormat="1" applyFont="1" applyFill="1" applyAlignment="1">
      <alignment vertical="top"/>
    </xf>
    <xf numFmtId="0" fontId="2" fillId="0" borderId="0" xfId="0" applyFont="1"/>
    <xf numFmtId="0" fontId="3" fillId="0" borderId="0" xfId="0" applyFont="1" applyFill="1"/>
    <xf numFmtId="0" fontId="20" fillId="3" borderId="0" xfId="4" applyFont="1" applyFill="1"/>
    <xf numFmtId="0" fontId="20" fillId="3" borderId="0" xfId="4" applyFont="1" applyFill="1" applyBorder="1"/>
    <xf numFmtId="0" fontId="21" fillId="3" borderId="0" xfId="4" applyFont="1" applyFill="1" applyBorder="1" applyProtection="1">
      <protection locked="0"/>
    </xf>
    <xf numFmtId="0" fontId="20" fillId="3" borderId="0" xfId="4" applyFont="1" applyFill="1" applyBorder="1" applyProtection="1">
      <protection locked="0"/>
    </xf>
    <xf numFmtId="0" fontId="22" fillId="3" borderId="0" xfId="5" applyFont="1" applyFill="1" applyBorder="1"/>
    <xf numFmtId="0" fontId="23" fillId="3" borderId="0" xfId="4" applyFont="1" applyFill="1" applyBorder="1" applyAlignment="1">
      <alignment wrapText="1"/>
    </xf>
    <xf numFmtId="0" fontId="19" fillId="3" borderId="0" xfId="6" applyFill="1"/>
    <xf numFmtId="0" fontId="5" fillId="0" borderId="0" xfId="0" applyFont="1" applyFill="1" applyBorder="1" applyAlignment="1">
      <alignment vertical="top"/>
    </xf>
    <xf numFmtId="10" fontId="16" fillId="0" borderId="0" xfId="3" applyNumberFormat="1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/>
    </xf>
    <xf numFmtId="165" fontId="7" fillId="3" borderId="0" xfId="1" applyNumberFormat="1" applyFont="1" applyFill="1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165" fontId="7" fillId="3" borderId="0" xfId="1" applyNumberFormat="1" applyFont="1" applyFill="1"/>
    <xf numFmtId="0" fontId="4" fillId="3" borderId="0" xfId="0" applyFont="1" applyFill="1" applyAlignment="1">
      <alignment vertical="center"/>
    </xf>
    <xf numFmtId="0" fontId="8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horizontal="right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left" vertical="top"/>
    </xf>
    <xf numFmtId="10" fontId="17" fillId="0" borderId="0" xfId="3" applyNumberFormat="1" applyFont="1" applyFill="1" applyBorder="1" applyAlignment="1">
      <alignment vertical="top"/>
    </xf>
    <xf numFmtId="0" fontId="5" fillId="0" borderId="1" xfId="0" applyFont="1" applyBorder="1"/>
    <xf numFmtId="164" fontId="6" fillId="4" borderId="0" xfId="1" applyFont="1" applyFill="1" applyAlignment="1" applyProtection="1">
      <alignment horizontal="right" vertical="top"/>
      <protection locked="0"/>
    </xf>
    <xf numFmtId="166" fontId="6" fillId="4" borderId="0" xfId="1" applyNumberFormat="1" applyFont="1" applyFill="1" applyAlignment="1" applyProtection="1">
      <alignment horizontal="right" vertical="top"/>
      <protection locked="0"/>
    </xf>
    <xf numFmtId="164" fontId="6" fillId="4" borderId="0" xfId="1" applyFont="1" applyFill="1" applyBorder="1" applyAlignment="1" applyProtection="1">
      <alignment horizontal="right" vertical="top"/>
      <protection locked="0"/>
    </xf>
    <xf numFmtId="166" fontId="6" fillId="4" borderId="0" xfId="1" applyNumberFormat="1" applyFont="1" applyFill="1" applyBorder="1" applyAlignment="1" applyProtection="1">
      <alignment horizontal="right" vertical="top"/>
      <protection locked="0"/>
    </xf>
    <xf numFmtId="9" fontId="6" fillId="4" borderId="0" xfId="0" applyNumberFormat="1" applyFont="1" applyFill="1" applyAlignment="1" applyProtection="1">
      <alignment horizontal="right" vertical="top"/>
      <protection locked="0"/>
    </xf>
    <xf numFmtId="9" fontId="6" fillId="4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>
      <alignment horizontal="left" vertical="top"/>
    </xf>
    <xf numFmtId="0" fontId="5" fillId="0" borderId="2" xfId="0" applyFont="1" applyBorder="1"/>
    <xf numFmtId="0" fontId="12" fillId="0" borderId="0" xfId="0" applyFont="1"/>
    <xf numFmtId="10" fontId="24" fillId="4" borderId="0" xfId="3" applyNumberFormat="1" applyFont="1" applyFill="1" applyAlignment="1" applyProtection="1">
      <alignment vertical="top"/>
      <protection locked="0"/>
    </xf>
    <xf numFmtId="10" fontId="24" fillId="4" borderId="1" xfId="3" applyNumberFormat="1" applyFont="1" applyFill="1" applyBorder="1" applyAlignment="1" applyProtection="1">
      <alignment vertical="top"/>
      <protection locked="0"/>
    </xf>
    <xf numFmtId="0" fontId="25" fillId="3" borderId="3" xfId="0" applyFont="1" applyFill="1" applyBorder="1" applyAlignment="1">
      <alignment horizontal="left" vertical="top"/>
    </xf>
    <xf numFmtId="0" fontId="25" fillId="3" borderId="3" xfId="0" applyFont="1" applyFill="1" applyBorder="1"/>
    <xf numFmtId="10" fontId="25" fillId="3" borderId="3" xfId="3" applyNumberFormat="1" applyFont="1" applyFill="1" applyBorder="1" applyAlignment="1">
      <alignment vertical="top"/>
    </xf>
    <xf numFmtId="0" fontId="23" fillId="3" borderId="0" xfId="4" applyFont="1" applyFill="1" applyBorder="1" applyAlignment="1">
      <alignment horizontal="left" wrapText="1"/>
    </xf>
    <xf numFmtId="0" fontId="12" fillId="0" borderId="0" xfId="0" applyFont="1" applyFill="1" applyAlignment="1">
      <alignment horizontal="center" vertical="top"/>
    </xf>
    <xf numFmtId="165" fontId="26" fillId="3" borderId="0" xfId="1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vertical="top"/>
    </xf>
  </cellXfs>
  <cellStyles count="7">
    <cellStyle name="Hiperlink" xfId="6" builtinId="8"/>
    <cellStyle name="Hyperlink 2 2" xfId="5" xr:uid="{5E929207-8796-42EE-A778-87289CE985D6}"/>
    <cellStyle name="Hyperlink 3" xfId="2" xr:uid="{00000000-0005-0000-0000-000001000000}"/>
    <cellStyle name="Normal" xfId="0" builtinId="0"/>
    <cellStyle name="Normal 2 2 2" xfId="4" xr:uid="{B23212C9-CFF7-4B92-8749-A1054F8C3091}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FFFF99"/>
      <color rgb="FF0000FF"/>
      <color rgb="FFFA62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WACC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Home!A1"/><Relationship Id="rId1" Type="http://schemas.openxmlformats.org/officeDocument/2006/relationships/image" Target="../media/image1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894080</xdr:colOff>
      <xdr:row>2</xdr:row>
      <xdr:rowOff>170815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2CE7F1-9229-4362-9EEC-6200A499A2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8005" cy="66611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8</xdr:col>
      <xdr:colOff>657225</xdr:colOff>
      <xdr:row>6</xdr:row>
      <xdr:rowOff>228600</xdr:rowOff>
    </xdr:from>
    <xdr:to>
      <xdr:col>9</xdr:col>
      <xdr:colOff>742950</xdr:colOff>
      <xdr:row>10</xdr:row>
      <xdr:rowOff>57150</xdr:rowOff>
    </xdr:to>
    <xdr:pic>
      <xdr:nvPicPr>
        <xdr:cNvPr id="5" name="Gráfico 4" descr="Seta: curva ligeir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F538C4-32C9-40BE-B0E4-094A41CE5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743825" y="1647825"/>
          <a:ext cx="914400" cy="914400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</xdr:row>
      <xdr:rowOff>152400</xdr:rowOff>
    </xdr:from>
    <xdr:to>
      <xdr:col>12</xdr:col>
      <xdr:colOff>179705</xdr:colOff>
      <xdr:row>8</xdr:row>
      <xdr:rowOff>8890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772808-CD7C-4706-AFE8-20B052376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895350"/>
          <a:ext cx="1818005" cy="66611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14</xdr:col>
      <xdr:colOff>314325</xdr:colOff>
      <xdr:row>6</xdr:row>
      <xdr:rowOff>9525</xdr:rowOff>
    </xdr:to>
    <xdr:pic>
      <xdr:nvPicPr>
        <xdr:cNvPr id="5" name="Gráfico 4" descr="Seta: Curva no sentido anti-horári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63149A-AE4C-431E-943F-FD32A11D7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639300" y="161925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lini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F556-2D0D-47E2-B54D-8909DBF5B93C}">
  <dimension ref="B1:O33"/>
  <sheetViews>
    <sheetView showGridLines="0" showRowColHeaders="0" zoomScaleNormal="100" workbookViewId="0">
      <selection activeCell="I7" sqref="I7"/>
    </sheetView>
  </sheetViews>
  <sheetFormatPr defaultColWidth="10.28515625" defaultRowHeight="14.25"/>
  <cols>
    <col min="1" max="1" width="12.42578125" style="23" customWidth="1"/>
    <col min="2" max="2" width="1.42578125" style="23" customWidth="1"/>
    <col min="3" max="3" width="37.28515625" style="23" customWidth="1"/>
    <col min="4" max="7" width="12.42578125" style="23" customWidth="1"/>
    <col min="8" max="8" width="5.42578125" style="23" customWidth="1"/>
    <col min="9" max="22" width="12.42578125" style="23" customWidth="1"/>
    <col min="23" max="25" width="10.28515625" style="23"/>
    <col min="26" max="26" width="10.28515625" style="23" customWidth="1"/>
    <col min="27" max="16384" width="10.28515625" style="23"/>
  </cols>
  <sheetData>
    <row r="1" spans="2:15" ht="19.5" customHeight="1"/>
    <row r="2" spans="2:15" ht="19.5" customHeight="1"/>
    <row r="3" spans="2:15">
      <c r="B3" s="24"/>
      <c r="G3" s="24"/>
      <c r="H3" s="24"/>
      <c r="I3" s="24"/>
      <c r="J3" s="24"/>
      <c r="K3" s="24"/>
      <c r="L3" s="24"/>
      <c r="M3" s="24"/>
      <c r="N3" s="24"/>
      <c r="O3" s="24"/>
    </row>
    <row r="4" spans="2:15" ht="19.5" customHeight="1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5" ht="19.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5" ht="19.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2:15" ht="27">
      <c r="B7" s="24"/>
      <c r="C7" s="25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2:15" ht="19.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2:15" ht="19.5" customHeight="1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2:15" ht="19.5" customHeight="1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19.5" customHeight="1">
      <c r="B11" s="24"/>
      <c r="C11" s="24" t="s">
        <v>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2:15" ht="36" customHeight="1">
      <c r="B12" s="24"/>
      <c r="C12" s="60" t="s">
        <v>6</v>
      </c>
      <c r="D12" s="60"/>
      <c r="E12" s="60"/>
      <c r="F12" s="60"/>
      <c r="G12" s="60"/>
      <c r="H12" s="60"/>
      <c r="I12" s="28"/>
      <c r="J12" s="28"/>
      <c r="K12" s="28"/>
      <c r="L12" s="28"/>
      <c r="M12" s="28"/>
      <c r="N12" s="28"/>
      <c r="O12" s="24"/>
    </row>
    <row r="13" spans="2:15" ht="19.5" customHeight="1">
      <c r="B13" s="24"/>
      <c r="C13" s="26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2:15" ht="19.5" customHeight="1">
      <c r="B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2:15" ht="19.5" customHeight="1">
      <c r="B15" s="24"/>
      <c r="C15" s="29" t="s">
        <v>9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2:15" ht="19.5" customHeight="1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ht="19.5" customHeight="1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ht="19.5" customHeight="1">
      <c r="B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ht="19.5" customHeight="1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15" ht="19.5" customHeight="1">
      <c r="B20" s="24"/>
      <c r="C20" s="27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5" ht="19.5" customHeight="1">
      <c r="B21" s="24"/>
      <c r="C21" s="27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ht="19.5" customHeight="1"/>
    <row r="23" spans="2:15" ht="19.5" customHeight="1"/>
    <row r="24" spans="2:15" ht="19.5" customHeight="1"/>
    <row r="25" spans="2:15" ht="19.5" customHeight="1"/>
    <row r="26" spans="2:15" ht="19.5" customHeight="1"/>
    <row r="27" spans="2:15" ht="19.5" customHeight="1"/>
    <row r="28" spans="2:15" ht="19.5" customHeight="1"/>
    <row r="29" spans="2:15" ht="19.5" customHeight="1"/>
    <row r="30" spans="2:15" ht="19.5" customHeight="1"/>
    <row r="31" spans="2:15" ht="19.5" customHeight="1"/>
    <row r="32" spans="2:15" ht="19.5" customHeight="1"/>
    <row r="33" ht="19.5" customHeight="1"/>
  </sheetData>
  <sheetProtection algorithmName="SHA-512" hashValue="cux5YlbnbbyCfzHm9YRMzvQ4HNNRarfmiK9vMCu36kxMWSDDJUKBCJmS7chCeA4nr5Y0082uIYdTWDcXF4mRMw==" saltValue="j1XvS3ADgbOSl3LEDFCO8A==" spinCount="100000" sheet="1" objects="1" scenarios="1"/>
  <mergeCells count="1">
    <mergeCell ref="C12:H12"/>
  </mergeCells>
  <hyperlinks>
    <hyperlink ref="C15" r:id="rId1" xr:uid="{8CAD9B98-0088-4926-8E30-61D12D6BEDCC}"/>
  </hyperlinks>
  <pageMargins left="0.7" right="0.7" top="0.75" bottom="0.75" header="0.3" footer="0.3"/>
  <pageSetup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33"/>
  <sheetViews>
    <sheetView showGridLines="0" showRowColHeaders="0" tabSelected="1" workbookViewId="0"/>
  </sheetViews>
  <sheetFormatPr defaultColWidth="9" defaultRowHeight="12.75"/>
  <cols>
    <col min="1" max="1" width="9" style="1"/>
    <col min="2" max="2" width="14.140625" style="1" customWidth="1"/>
    <col min="3" max="3" width="15" style="1" bestFit="1" customWidth="1"/>
    <col min="4" max="5" width="10.7109375" style="1" customWidth="1"/>
    <col min="6" max="6" width="14.28515625" style="1" customWidth="1"/>
    <col min="7" max="7" width="12" style="1" customWidth="1"/>
    <col min="8" max="8" width="15.7109375" style="1" bestFit="1" customWidth="1"/>
    <col min="9" max="9" width="9" style="1"/>
    <col min="10" max="10" width="2.28515625" style="1" customWidth="1"/>
    <col min="11" max="11" width="13.140625" style="1" customWidth="1"/>
    <col min="12" max="12" width="9.5703125" style="1" customWidth="1"/>
    <col min="13" max="16384" width="9" style="1"/>
  </cols>
  <sheetData>
    <row r="3" spans="2:13" ht="16.5">
      <c r="B3" s="62" t="s">
        <v>33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4"/>
    </row>
    <row r="4" spans="2:13" ht="16.5">
      <c r="B4" s="33"/>
      <c r="C4" s="33"/>
      <c r="D4" s="33"/>
      <c r="E4" s="33"/>
      <c r="F4" s="33"/>
      <c r="G4" s="33"/>
      <c r="H4" s="33"/>
      <c r="I4" s="34"/>
      <c r="J4" s="35"/>
      <c r="K4" s="36"/>
      <c r="L4" s="37"/>
      <c r="M4" s="5"/>
    </row>
    <row r="5" spans="2:13">
      <c r="B5" s="6"/>
      <c r="C5" s="6"/>
      <c r="D5" s="6"/>
      <c r="E5" s="6"/>
      <c r="F5" s="6"/>
      <c r="G5" s="6"/>
      <c r="H5" s="6"/>
      <c r="I5" s="6"/>
      <c r="K5" s="6"/>
      <c r="L5" s="6"/>
      <c r="M5" s="7"/>
    </row>
    <row r="6" spans="2:13">
      <c r="B6" s="63" t="s">
        <v>19</v>
      </c>
      <c r="C6" s="63"/>
      <c r="D6" s="63"/>
      <c r="E6" s="63"/>
      <c r="F6" s="63"/>
      <c r="G6" s="63"/>
      <c r="H6" s="63"/>
      <c r="I6" s="8"/>
      <c r="M6" s="7"/>
    </row>
    <row r="7" spans="2:13" ht="25.5">
      <c r="B7" s="38" t="s">
        <v>10</v>
      </c>
      <c r="C7" s="39" t="s">
        <v>18</v>
      </c>
      <c r="D7" s="40" t="s">
        <v>21</v>
      </c>
      <c r="E7" s="41" t="s">
        <v>20</v>
      </c>
      <c r="F7" s="39" t="s">
        <v>1</v>
      </c>
      <c r="G7" s="39" t="s">
        <v>22</v>
      </c>
      <c r="H7" s="42" t="s">
        <v>23</v>
      </c>
      <c r="I7" s="6"/>
      <c r="M7" s="7"/>
    </row>
    <row r="8" spans="2:13">
      <c r="B8" s="10" t="s">
        <v>11</v>
      </c>
      <c r="C8" s="46">
        <v>1.25</v>
      </c>
      <c r="D8" s="47">
        <v>520</v>
      </c>
      <c r="E8" s="47">
        <v>1125</v>
      </c>
      <c r="F8" s="11">
        <f>D8/E8</f>
        <v>0.4622222222222222</v>
      </c>
      <c r="G8" s="50">
        <v>0.31</v>
      </c>
      <c r="H8" s="12">
        <f>C8/((1+(1-G8)*F8))</f>
        <v>0.94773554387383752</v>
      </c>
      <c r="I8" s="6"/>
      <c r="M8" s="6"/>
    </row>
    <row r="9" spans="2:13">
      <c r="B9" s="10" t="s">
        <v>12</v>
      </c>
      <c r="C9" s="46">
        <v>1.33</v>
      </c>
      <c r="D9" s="47">
        <v>500</v>
      </c>
      <c r="E9" s="47">
        <v>868</v>
      </c>
      <c r="F9" s="11">
        <f t="shared" ref="F9:F12" si="0">D9/E9</f>
        <v>0.57603686635944695</v>
      </c>
      <c r="G9" s="50">
        <v>0.3</v>
      </c>
      <c r="H9" s="12">
        <f t="shared" ref="H9:H12" si="1">C9/((1+(1-G9)*F9))</f>
        <v>0.94781609195402317</v>
      </c>
      <c r="I9" s="6"/>
      <c r="M9" s="6"/>
    </row>
    <row r="10" spans="2:13">
      <c r="B10" s="10" t="s">
        <v>13</v>
      </c>
      <c r="C10" s="46">
        <v>1.2</v>
      </c>
      <c r="D10" s="47">
        <v>460</v>
      </c>
      <c r="E10" s="47">
        <v>787.5</v>
      </c>
      <c r="F10" s="11">
        <f t="shared" si="0"/>
        <v>0.58412698412698416</v>
      </c>
      <c r="G10" s="50">
        <v>0.28999999999999998</v>
      </c>
      <c r="H10" s="12">
        <f t="shared" si="1"/>
        <v>0.84821829279238836</v>
      </c>
      <c r="I10" s="6"/>
      <c r="M10" s="6"/>
    </row>
    <row r="11" spans="2:13">
      <c r="B11" s="10" t="s">
        <v>14</v>
      </c>
      <c r="C11" s="46">
        <v>1.28</v>
      </c>
      <c r="D11" s="47">
        <v>600</v>
      </c>
      <c r="E11" s="47">
        <v>1125</v>
      </c>
      <c r="F11" s="11">
        <f t="shared" si="0"/>
        <v>0.53333333333333333</v>
      </c>
      <c r="G11" s="50">
        <v>0.33</v>
      </c>
      <c r="H11" s="12">
        <f t="shared" si="1"/>
        <v>0.94302554027504915</v>
      </c>
      <c r="I11" s="6"/>
      <c r="M11" s="6"/>
    </row>
    <row r="12" spans="2:13">
      <c r="B12" s="30" t="s">
        <v>15</v>
      </c>
      <c r="C12" s="48">
        <v>1.26</v>
      </c>
      <c r="D12" s="49">
        <v>450</v>
      </c>
      <c r="E12" s="49">
        <v>900</v>
      </c>
      <c r="F12" s="31">
        <f t="shared" si="0"/>
        <v>0.5</v>
      </c>
      <c r="G12" s="51">
        <v>0.3</v>
      </c>
      <c r="H12" s="32">
        <f t="shared" si="1"/>
        <v>0.93333333333333324</v>
      </c>
      <c r="I12" s="6"/>
      <c r="M12" s="6"/>
    </row>
    <row r="13" spans="2:13">
      <c r="B13" s="30" t="s">
        <v>16</v>
      </c>
      <c r="C13" s="48">
        <v>2</v>
      </c>
      <c r="D13" s="49">
        <v>450</v>
      </c>
      <c r="E13" s="49">
        <v>900</v>
      </c>
      <c r="F13" s="31">
        <f t="shared" ref="F13" si="2">D13/E13</f>
        <v>0.5</v>
      </c>
      <c r="G13" s="51">
        <v>0.3</v>
      </c>
      <c r="H13" s="32">
        <f t="shared" ref="H13" si="3">C13/((1+(1-G13)*F13))</f>
        <v>1.4814814814814814</v>
      </c>
      <c r="I13" s="6"/>
      <c r="M13" s="6"/>
    </row>
    <row r="14" spans="2:13">
      <c r="B14" s="16" t="s">
        <v>17</v>
      </c>
      <c r="C14" s="17">
        <f>MEDIAN(C8:C13)</f>
        <v>1.27</v>
      </c>
      <c r="D14" s="16"/>
      <c r="E14" s="16"/>
      <c r="F14" s="18">
        <f>MEDIAN(F8:F13)</f>
        <v>0.51666666666666661</v>
      </c>
      <c r="G14" s="16"/>
      <c r="H14" s="19">
        <f>MEDIAN(H8:H13)</f>
        <v>0.94538054207444333</v>
      </c>
      <c r="I14" s="6"/>
      <c r="M14" s="6"/>
    </row>
    <row r="15" spans="2:13">
      <c r="B15" s="6"/>
      <c r="C15" s="6"/>
      <c r="D15" s="6"/>
      <c r="E15" s="6"/>
      <c r="F15" s="6"/>
      <c r="G15" s="6"/>
      <c r="H15" s="6"/>
      <c r="I15" s="6"/>
      <c r="M15" s="6"/>
    </row>
    <row r="16" spans="2:13">
      <c r="B16" s="6"/>
      <c r="C16" s="6"/>
      <c r="D16" s="6"/>
      <c r="E16" s="6"/>
      <c r="F16" s="6"/>
      <c r="G16" s="6"/>
      <c r="H16" s="6"/>
      <c r="I16" s="6"/>
      <c r="M16" s="6"/>
    </row>
    <row r="17" spans="2:13">
      <c r="B17" s="63" t="s">
        <v>24</v>
      </c>
      <c r="C17" s="63"/>
      <c r="D17" s="63"/>
      <c r="E17" s="63"/>
      <c r="F17" s="6"/>
      <c r="G17" s="6"/>
      <c r="H17" s="6"/>
      <c r="I17" s="6"/>
      <c r="M17" s="6"/>
    </row>
    <row r="18" spans="2:13">
      <c r="B18" s="6"/>
      <c r="C18" s="6"/>
      <c r="D18" s="6"/>
      <c r="E18" s="6"/>
      <c r="F18" s="6"/>
      <c r="G18" s="6"/>
      <c r="H18" s="6"/>
      <c r="I18" s="6"/>
      <c r="M18" s="6"/>
    </row>
    <row r="19" spans="2:13">
      <c r="B19" s="64" t="s">
        <v>27</v>
      </c>
      <c r="C19" s="64"/>
      <c r="D19" s="64"/>
      <c r="E19" s="64"/>
      <c r="F19" s="6"/>
      <c r="G19" s="6"/>
      <c r="H19" s="6"/>
      <c r="I19" s="6"/>
      <c r="M19" s="6"/>
    </row>
    <row r="20" spans="2:13">
      <c r="B20" s="9" t="s">
        <v>26</v>
      </c>
      <c r="C20" s="9"/>
      <c r="E20" s="55">
        <v>0.32</v>
      </c>
      <c r="F20" s="6"/>
      <c r="G20" s="6"/>
      <c r="H20" s="6"/>
      <c r="I20" s="6"/>
      <c r="M20" s="6"/>
    </row>
    <row r="21" spans="2:13">
      <c r="B21" s="13" t="s">
        <v>28</v>
      </c>
      <c r="C21" s="13"/>
      <c r="D21" s="45"/>
      <c r="E21" s="56">
        <v>0.68</v>
      </c>
      <c r="F21" s="6"/>
      <c r="G21" s="6"/>
      <c r="H21" s="6"/>
      <c r="I21" s="6"/>
      <c r="M21" s="6"/>
    </row>
    <row r="22" spans="2:13">
      <c r="B22" s="43" t="s">
        <v>3</v>
      </c>
      <c r="C22" s="43"/>
      <c r="E22" s="44">
        <f>E20/E21</f>
        <v>0.47058823529411764</v>
      </c>
      <c r="F22" s="6"/>
      <c r="G22" s="6"/>
      <c r="H22" s="6"/>
      <c r="I22" s="6"/>
      <c r="M22" s="6"/>
    </row>
    <row r="23" spans="2:13">
      <c r="B23" s="64" t="s">
        <v>29</v>
      </c>
      <c r="C23" s="64"/>
      <c r="D23" s="64"/>
      <c r="E23" s="64"/>
      <c r="F23" s="6"/>
      <c r="G23" s="6"/>
      <c r="H23" s="6"/>
      <c r="I23" s="6"/>
      <c r="K23" s="54" t="s">
        <v>25</v>
      </c>
      <c r="L23" s="54"/>
      <c r="M23" s="54"/>
    </row>
    <row r="24" spans="2:13">
      <c r="B24" s="9" t="s">
        <v>30</v>
      </c>
      <c r="C24" s="9"/>
      <c r="E24" s="55">
        <v>3.5000000000000003E-2</v>
      </c>
      <c r="F24" s="6"/>
      <c r="G24" s="6"/>
      <c r="H24" s="6"/>
      <c r="I24" s="6"/>
      <c r="K24" s="6"/>
      <c r="L24" s="6"/>
      <c r="M24" s="6"/>
    </row>
    <row r="25" spans="2:13">
      <c r="B25" s="9" t="s">
        <v>31</v>
      </c>
      <c r="C25" s="9"/>
      <c r="E25" s="55">
        <v>0.05</v>
      </c>
      <c r="F25" s="6"/>
      <c r="G25" s="6"/>
      <c r="H25" s="6"/>
      <c r="I25" s="6"/>
      <c r="K25" s="6"/>
      <c r="L25" s="6"/>
      <c r="M25" s="6"/>
    </row>
    <row r="26" spans="2:13" ht="15.75">
      <c r="B26" s="52" t="s">
        <v>18</v>
      </c>
      <c r="C26" s="52"/>
      <c r="E26" s="20">
        <f>H14*(1+(1-E30)*E22)</f>
        <v>1.2390046163187409</v>
      </c>
      <c r="F26" s="6"/>
      <c r="G26" s="6"/>
      <c r="H26" s="6"/>
      <c r="I26" s="6"/>
      <c r="K26" s="2"/>
      <c r="L26" s="6"/>
      <c r="M26" s="6"/>
    </row>
    <row r="27" spans="2:13" ht="15.75">
      <c r="B27" s="14" t="s">
        <v>29</v>
      </c>
      <c r="C27" s="14"/>
      <c r="D27" s="53"/>
      <c r="E27" s="15">
        <f>E24+E25*E26</f>
        <v>9.6950230815937052E-2</v>
      </c>
      <c r="F27" s="6"/>
      <c r="G27" s="6"/>
      <c r="H27" s="6"/>
      <c r="I27" s="6"/>
      <c r="K27" s="21"/>
      <c r="L27" s="6"/>
      <c r="M27" s="6"/>
    </row>
    <row r="28" spans="2:13" ht="15.75">
      <c r="B28" s="61" t="s">
        <v>32</v>
      </c>
      <c r="C28" s="61"/>
      <c r="D28" s="61"/>
      <c r="E28" s="61"/>
      <c r="F28" s="6"/>
      <c r="G28" s="6"/>
      <c r="H28" s="6"/>
      <c r="I28" s="6"/>
      <c r="K28" s="21"/>
      <c r="L28" s="6"/>
      <c r="M28" s="6"/>
    </row>
    <row r="29" spans="2:13" ht="15.75">
      <c r="B29" s="9" t="s">
        <v>4</v>
      </c>
      <c r="C29" s="9"/>
      <c r="E29" s="55">
        <v>0.12</v>
      </c>
      <c r="F29" s="6"/>
      <c r="G29" s="6"/>
      <c r="H29" s="6"/>
      <c r="I29" s="6"/>
      <c r="K29" s="21"/>
      <c r="L29" s="6"/>
      <c r="M29" s="6"/>
    </row>
    <row r="30" spans="2:13" ht="15.75">
      <c r="B30" s="13" t="s">
        <v>2</v>
      </c>
      <c r="C30" s="13"/>
      <c r="D30" s="45"/>
      <c r="E30" s="55">
        <v>0.34</v>
      </c>
      <c r="F30" s="6"/>
      <c r="G30" s="6"/>
      <c r="H30" s="6"/>
      <c r="I30" s="6"/>
      <c r="K30" s="21"/>
      <c r="L30" s="6"/>
      <c r="M30" s="6"/>
    </row>
    <row r="31" spans="2:13" ht="13.5" thickBot="1">
      <c r="B31" s="14" t="s">
        <v>5</v>
      </c>
      <c r="C31" s="14"/>
      <c r="E31" s="15">
        <f>E29*(1-E30)</f>
        <v>7.9199999999999993E-2</v>
      </c>
      <c r="F31" s="7"/>
      <c r="G31" s="7"/>
      <c r="H31" s="7"/>
      <c r="I31" s="7"/>
    </row>
    <row r="32" spans="2:13" ht="17.25" thickBot="1">
      <c r="B32" s="57" t="s">
        <v>0</v>
      </c>
      <c r="C32" s="57"/>
      <c r="D32" s="58"/>
      <c r="E32" s="59">
        <f>(E27*E21)+(E31*E20)</f>
        <v>9.12701569548372E-2</v>
      </c>
      <c r="F32" s="5"/>
      <c r="G32" s="5"/>
      <c r="H32" s="5"/>
      <c r="I32" s="5"/>
      <c r="J32" s="4"/>
      <c r="K32" s="3"/>
      <c r="L32" s="22"/>
      <c r="M32" s="5"/>
    </row>
    <row r="33" spans="2:13" ht="16.5">
      <c r="B33" s="4"/>
      <c r="C33" s="4"/>
      <c r="D33" s="4"/>
      <c r="E33" s="4"/>
      <c r="F33" s="4"/>
      <c r="G33" s="4"/>
      <c r="H33" s="4"/>
      <c r="I33" s="4"/>
      <c r="J33" s="4"/>
      <c r="K33" s="22"/>
      <c r="L33" s="22"/>
      <c r="M33" s="4"/>
    </row>
  </sheetData>
  <sheetProtection sheet="1" objects="1" scenarios="1"/>
  <mergeCells count="6">
    <mergeCell ref="B28:E28"/>
    <mergeCell ref="B3:L3"/>
    <mergeCell ref="B6:H6"/>
    <mergeCell ref="B23:E23"/>
    <mergeCell ref="B17:E17"/>
    <mergeCell ref="B19:E1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Home</vt:lpstr>
      <vt:lpstr>WACC</vt:lpstr>
      <vt:lpstr>Home!Area_de_impressao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WACC</dc:title>
  <dc:subject/>
  <dc:creator/>
  <cp:keywords>Valini Consulting</cp:keywords>
  <dc:description/>
  <cp:lastModifiedBy/>
  <dcterms:created xsi:type="dcterms:W3CDTF">2019-08-30T21:12:20Z</dcterms:created>
  <dcterms:modified xsi:type="dcterms:W3CDTF">2019-08-30T21:36:54Z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567a6f83-f9a1-456f-832e-4f2798f1ef21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